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UEPS" sheetId="1" r:id="rId1"/>
    <sheet name="PEPS" sheetId="2" r:id="rId2"/>
    <sheet name="Promedio" sheetId="3" r:id="rId3"/>
    <sheet name="Comparación métodos" sheetId="4" r:id="rId4"/>
  </sheets>
  <definedNames/>
  <calcPr fullCalcOnLoad="1"/>
</workbook>
</file>

<file path=xl/sharedStrings.xml><?xml version="1.0" encoding="utf-8"?>
<sst xmlns="http://schemas.openxmlformats.org/spreadsheetml/2006/main" count="141" uniqueCount="37">
  <si>
    <t>COMPRAS</t>
  </si>
  <si>
    <t xml:space="preserve"> </t>
  </si>
  <si>
    <t>FECHA</t>
  </si>
  <si>
    <t>Cantidad</t>
  </si>
  <si>
    <t>Costo Unidad</t>
  </si>
  <si>
    <t>Costo Total</t>
  </si>
  <si>
    <t>VENTAS</t>
  </si>
  <si>
    <t>SALDOS</t>
  </si>
  <si>
    <t>Ventas Brutas</t>
  </si>
  <si>
    <t xml:space="preserve"> - Costo de Ventas</t>
  </si>
  <si>
    <t>Utilidad Bruta en Ventas</t>
  </si>
  <si>
    <t xml:space="preserve">  + Ingresos No-Operacionales</t>
  </si>
  <si>
    <t xml:space="preserve">  - Gastos No-Operacionales</t>
  </si>
  <si>
    <t xml:space="preserve">  - Impuestos</t>
  </si>
  <si>
    <t>Cantidad Vendida</t>
  </si>
  <si>
    <t>Tasa Impositiva</t>
  </si>
  <si>
    <t>Ing Operacionales</t>
  </si>
  <si>
    <t>Egre No Operac</t>
  </si>
  <si>
    <t>Estado de Resultados</t>
  </si>
  <si>
    <t>Totales</t>
  </si>
  <si>
    <t xml:space="preserve"> = Utilidad antes de Impuestos</t>
  </si>
  <si>
    <t>Precio de Venta</t>
  </si>
  <si>
    <t>Inventario Inicial</t>
  </si>
  <si>
    <t>Inventario Final</t>
  </si>
  <si>
    <t>Método PEPS</t>
  </si>
  <si>
    <t>Método Promedio</t>
  </si>
  <si>
    <t>Método UPS</t>
  </si>
  <si>
    <t xml:space="preserve">         Método de Promedio Ponderado</t>
  </si>
  <si>
    <t xml:space="preserve">    Estado de Resultados</t>
  </si>
  <si>
    <t xml:space="preserve">   Método UEPS</t>
  </si>
  <si>
    <t xml:space="preserve">   Método PEPS</t>
  </si>
  <si>
    <t>METODO DE VALUACION - UEPS (LIFO)</t>
  </si>
  <si>
    <t>Control de inventario</t>
  </si>
  <si>
    <t>Supuestos</t>
  </si>
  <si>
    <t>Promedio Ponderado</t>
  </si>
  <si>
    <t xml:space="preserve">           Comparación de estado de Resultados de los distintos métodos</t>
  </si>
  <si>
    <t>METODO DE VALUACION - PEPS (FIFO)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</si>
</sst>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#,##0_ ;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56"/>
      <name val="Calibri"/>
      <family val="2"/>
    </font>
    <font>
      <sz val="10"/>
      <color indexed="13"/>
      <name val="Calibri"/>
      <family val="2"/>
    </font>
    <font>
      <sz val="10"/>
      <color indexed="10"/>
      <name val="Calibri"/>
      <family val="2"/>
    </font>
    <font>
      <b/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sz val="9"/>
      <color indexed="63"/>
      <name val="Calibri"/>
      <family val="2"/>
    </font>
    <font>
      <sz val="9"/>
      <color indexed="57"/>
      <name val="Calibri"/>
      <family val="2"/>
    </font>
    <font>
      <sz val="9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BBC6AE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/>
    </xf>
    <xf numFmtId="0" fontId="23" fillId="4" borderId="1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6" fontId="21" fillId="0" borderId="13" xfId="0" applyNumberFormat="1" applyFont="1" applyFill="1" applyBorder="1" applyAlignment="1">
      <alignment/>
    </xf>
    <xf numFmtId="187" fontId="21" fillId="0" borderId="14" xfId="49" applyNumberFormat="1" applyFont="1" applyFill="1" applyBorder="1" applyAlignment="1">
      <alignment/>
    </xf>
    <xf numFmtId="187" fontId="21" fillId="0" borderId="15" xfId="49" applyNumberFormat="1" applyFont="1" applyFill="1" applyBorder="1" applyAlignment="1">
      <alignment/>
    </xf>
    <xf numFmtId="187" fontId="21" fillId="0" borderId="16" xfId="49" applyNumberFormat="1" applyFont="1" applyFill="1" applyBorder="1" applyAlignment="1">
      <alignment/>
    </xf>
    <xf numFmtId="187" fontId="21" fillId="0" borderId="13" xfId="49" applyNumberFormat="1" applyFont="1" applyFill="1" applyBorder="1" applyAlignment="1">
      <alignment/>
    </xf>
    <xf numFmtId="187" fontId="23" fillId="0" borderId="13" xfId="49" applyNumberFormat="1" applyFont="1" applyFill="1" applyBorder="1" applyAlignment="1">
      <alignment/>
    </xf>
    <xf numFmtId="187" fontId="21" fillId="0" borderId="17" xfId="49" applyNumberFormat="1" applyFont="1" applyFill="1" applyBorder="1" applyAlignment="1">
      <alignment/>
    </xf>
    <xf numFmtId="187" fontId="21" fillId="0" borderId="13" xfId="49" applyNumberFormat="1" applyFont="1" applyFill="1" applyBorder="1" applyAlignment="1">
      <alignment/>
    </xf>
    <xf numFmtId="187" fontId="21" fillId="0" borderId="18" xfId="49" applyNumberFormat="1" applyFont="1" applyFill="1" applyBorder="1" applyAlignment="1">
      <alignment/>
    </xf>
    <xf numFmtId="171" fontId="21" fillId="0" borderId="13" xfId="49" applyNumberFormat="1" applyFont="1" applyFill="1" applyBorder="1" applyAlignment="1">
      <alignment/>
    </xf>
    <xf numFmtId="16" fontId="21" fillId="0" borderId="19" xfId="0" applyNumberFormat="1" applyFont="1" applyFill="1" applyBorder="1" applyAlignment="1">
      <alignment/>
    </xf>
    <xf numFmtId="187" fontId="21" fillId="0" borderId="20" xfId="49" applyNumberFormat="1" applyFont="1" applyFill="1" applyBorder="1" applyAlignment="1">
      <alignment/>
    </xf>
    <xf numFmtId="187" fontId="21" fillId="0" borderId="19" xfId="49" applyNumberFormat="1" applyFont="1" applyFill="1" applyBorder="1" applyAlignment="1">
      <alignment/>
    </xf>
    <xf numFmtId="187" fontId="21" fillId="0" borderId="21" xfId="49" applyNumberFormat="1" applyFont="1" applyFill="1" applyBorder="1" applyAlignment="1">
      <alignment/>
    </xf>
    <xf numFmtId="171" fontId="21" fillId="0" borderId="19" xfId="49" applyNumberFormat="1" applyFont="1" applyFill="1" applyBorder="1" applyAlignment="1">
      <alignment/>
    </xf>
    <xf numFmtId="187" fontId="24" fillId="0" borderId="19" xfId="49" applyNumberFormat="1" applyFont="1" applyFill="1" applyBorder="1" applyAlignment="1">
      <alignment/>
    </xf>
    <xf numFmtId="187" fontId="24" fillId="0" borderId="13" xfId="49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187" fontId="21" fillId="0" borderId="13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189" fontId="25" fillId="0" borderId="0" xfId="0" applyNumberFormat="1" applyFont="1" applyFill="1" applyBorder="1" applyAlignment="1">
      <alignment horizontal="center"/>
    </xf>
    <xf numFmtId="189" fontId="21" fillId="0" borderId="0" xfId="0" applyNumberFormat="1" applyFont="1" applyFill="1" applyBorder="1" applyAlignment="1">
      <alignment/>
    </xf>
    <xf numFmtId="189" fontId="21" fillId="0" borderId="26" xfId="0" applyNumberFormat="1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189" fontId="21" fillId="0" borderId="0" xfId="49" applyNumberFormat="1" applyFont="1" applyFill="1" applyBorder="1" applyAlignment="1">
      <alignment/>
    </xf>
    <xf numFmtId="0" fontId="26" fillId="0" borderId="30" xfId="0" applyFont="1" applyFill="1" applyBorder="1" applyAlignment="1">
      <alignment/>
    </xf>
    <xf numFmtId="189" fontId="26" fillId="0" borderId="0" xfId="49" applyNumberFormat="1" applyFont="1" applyFill="1" applyBorder="1" applyAlignment="1">
      <alignment/>
    </xf>
    <xf numFmtId="189" fontId="21" fillId="0" borderId="13" xfId="49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189" fontId="23" fillId="0" borderId="35" xfId="0" applyNumberFormat="1" applyFont="1" applyFill="1" applyBorder="1" applyAlignment="1">
      <alignment/>
    </xf>
    <xf numFmtId="189" fontId="21" fillId="0" borderId="36" xfId="0" applyNumberFormat="1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7" fillId="0" borderId="0" xfId="0" applyFont="1" applyFill="1" applyAlignment="1">
      <alignment/>
    </xf>
    <xf numFmtId="187" fontId="23" fillId="32" borderId="13" xfId="0" applyNumberFormat="1" applyFont="1" applyFill="1" applyBorder="1" applyAlignment="1">
      <alignment/>
    </xf>
    <xf numFmtId="169" fontId="54" fillId="0" borderId="0" xfId="49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0" fontId="54" fillId="0" borderId="35" xfId="0" applyNumberFormat="1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/>
    </xf>
    <xf numFmtId="0" fontId="21" fillId="10" borderId="11" xfId="0" applyFont="1" applyFill="1" applyBorder="1" applyAlignment="1">
      <alignment/>
    </xf>
    <xf numFmtId="0" fontId="23" fillId="10" borderId="12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87" fontId="21" fillId="0" borderId="0" xfId="49" applyNumberFormat="1" applyFont="1" applyFill="1" applyBorder="1" applyAlignment="1">
      <alignment/>
    </xf>
    <xf numFmtId="187" fontId="23" fillId="0" borderId="35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9" fontId="30" fillId="0" borderId="0" xfId="0" applyNumberFormat="1" applyFont="1" applyFill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189" fontId="23" fillId="32" borderId="0" xfId="0" applyNumberFormat="1" applyFont="1" applyFill="1" applyBorder="1" applyAlignment="1">
      <alignment/>
    </xf>
    <xf numFmtId="187" fontId="26" fillId="32" borderId="0" xfId="49" applyNumberFormat="1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37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39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9" fontId="54" fillId="0" borderId="13" xfId="49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187" fontId="26" fillId="0" borderId="13" xfId="49" applyNumberFormat="1" applyFont="1" applyFill="1" applyBorder="1" applyAlignment="1">
      <alignment/>
    </xf>
    <xf numFmtId="187" fontId="23" fillId="0" borderId="13" xfId="0" applyNumberFormat="1" applyFont="1" applyFill="1" applyBorder="1" applyAlignment="1">
      <alignment/>
    </xf>
    <xf numFmtId="10" fontId="54" fillId="0" borderId="13" xfId="0" applyNumberFormat="1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/>
    </xf>
    <xf numFmtId="0" fontId="31" fillId="0" borderId="0" xfId="46" applyFont="1" applyFill="1" applyBorder="1" applyAlignment="1" applyProtection="1">
      <alignment/>
      <protection/>
    </xf>
    <xf numFmtId="0" fontId="21" fillId="0" borderId="40" xfId="0" applyFont="1" applyFill="1" applyBorder="1" applyAlignment="1">
      <alignment/>
    </xf>
    <xf numFmtId="187" fontId="54" fillId="0" borderId="0" xfId="0" applyNumberFormat="1" applyFont="1" applyFill="1" applyBorder="1" applyAlignment="1">
      <alignment horizontal="center"/>
    </xf>
    <xf numFmtId="0" fontId="20" fillId="10" borderId="0" xfId="0" applyFont="1" applyFill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1" fillId="32" borderId="41" xfId="0" applyFont="1" applyFill="1" applyBorder="1" applyAlignment="1">
      <alignment horizontal="center"/>
    </xf>
    <xf numFmtId="0" fontId="21" fillId="32" borderId="42" xfId="0" applyFont="1" applyFill="1" applyBorder="1" applyAlignment="1">
      <alignment horizontal="center"/>
    </xf>
    <xf numFmtId="0" fontId="21" fillId="32" borderId="43" xfId="0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/>
    </xf>
    <xf numFmtId="0" fontId="26" fillId="4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187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3" fillId="4" borderId="41" xfId="0" applyFont="1" applyFill="1" applyBorder="1" applyAlignment="1">
      <alignment horizontal="center"/>
    </xf>
    <xf numFmtId="0" fontId="23" fillId="4" borderId="42" xfId="0" applyFont="1" applyFill="1" applyBorder="1" applyAlignment="1">
      <alignment horizontal="center"/>
    </xf>
    <xf numFmtId="0" fontId="23" fillId="4" borderId="43" xfId="0" applyFont="1" applyFill="1" applyBorder="1" applyAlignment="1">
      <alignment horizontal="center"/>
    </xf>
    <xf numFmtId="0" fontId="26" fillId="10" borderId="22" xfId="0" applyFont="1" applyFill="1" applyBorder="1" applyAlignment="1">
      <alignment horizontal="center"/>
    </xf>
    <xf numFmtId="0" fontId="26" fillId="10" borderId="23" xfId="0" applyFont="1" applyFill="1" applyBorder="1" applyAlignment="1">
      <alignment horizontal="center"/>
    </xf>
    <xf numFmtId="0" fontId="26" fillId="10" borderId="24" xfId="0" applyFont="1" applyFill="1" applyBorder="1" applyAlignment="1">
      <alignment horizontal="center"/>
    </xf>
    <xf numFmtId="0" fontId="32" fillId="0" borderId="0" xfId="46" applyFont="1" applyFill="1" applyBorder="1" applyAlignment="1" applyProtection="1">
      <alignment horizontal="center"/>
      <protection/>
    </xf>
    <xf numFmtId="0" fontId="23" fillId="10" borderId="41" xfId="0" applyFont="1" applyFill="1" applyBorder="1" applyAlignment="1">
      <alignment horizontal="center"/>
    </xf>
    <xf numFmtId="0" fontId="23" fillId="10" borderId="42" xfId="0" applyFont="1" applyFill="1" applyBorder="1" applyAlignment="1">
      <alignment horizontal="center"/>
    </xf>
    <xf numFmtId="0" fontId="23" fillId="10" borderId="43" xfId="0" applyFont="1" applyFill="1" applyBorder="1" applyAlignment="1">
      <alignment horizontal="center"/>
    </xf>
    <xf numFmtId="0" fontId="21" fillId="32" borderId="22" xfId="0" applyFont="1" applyFill="1" applyBorder="1" applyAlignment="1">
      <alignment horizontal="center"/>
    </xf>
    <xf numFmtId="0" fontId="21" fillId="32" borderId="23" xfId="0" applyFont="1" applyFill="1" applyBorder="1" applyAlignment="1">
      <alignment horizontal="center"/>
    </xf>
    <xf numFmtId="0" fontId="21" fillId="32" borderId="24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33" fillId="4" borderId="41" xfId="0" applyFont="1" applyFill="1" applyBorder="1" applyAlignment="1">
      <alignment horizontal="center"/>
    </xf>
    <xf numFmtId="0" fontId="33" fillId="4" borderId="42" xfId="0" applyFont="1" applyFill="1" applyBorder="1" applyAlignment="1">
      <alignment horizontal="center"/>
    </xf>
    <xf numFmtId="0" fontId="33" fillId="4" borderId="4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inansierra.com/" TargetMode="External" /><Relationship Id="rId3" Type="http://schemas.openxmlformats.org/officeDocument/2006/relationships/hyperlink" Target="http://finansierra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planillaexcel.com/contactanos?ref=spreadsheet_contact" TargetMode="External" /><Relationship Id="rId6" Type="http://schemas.openxmlformats.org/officeDocument/2006/relationships/hyperlink" Target="http://planillaexcel.com/contactanos?ref=spreadsheet_contact" TargetMode="External" /><Relationship Id="rId7" Type="http://schemas.openxmlformats.org/officeDocument/2006/relationships/hyperlink" Target="https://finansierra.com/index.php/contacto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123825</xdr:rowOff>
    </xdr:from>
    <xdr:to>
      <xdr:col>3</xdr:col>
      <xdr:colOff>561975</xdr:colOff>
      <xdr:row>0</xdr:row>
      <xdr:rowOff>276225</xdr:rowOff>
    </xdr:to>
    <xdr:pic>
      <xdr:nvPicPr>
        <xdr:cNvPr id="1" name="Pictur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1171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0</xdr:row>
      <xdr:rowOff>152400</xdr:rowOff>
    </xdr:from>
    <xdr:to>
      <xdr:col>15</xdr:col>
      <xdr:colOff>190500</xdr:colOff>
      <xdr:row>0</xdr:row>
      <xdr:rowOff>314325</xdr:rowOff>
    </xdr:to>
    <xdr:pic>
      <xdr:nvPicPr>
        <xdr:cNvPr id="2" name="Picture 6" descr="1376627143_Mail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152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114300</xdr:rowOff>
    </xdr:from>
    <xdr:to>
      <xdr:col>15</xdr:col>
      <xdr:colOff>323850</xdr:colOff>
      <xdr:row>1</xdr:row>
      <xdr:rowOff>57150</xdr:rowOff>
    </xdr:to>
    <xdr:sp>
      <xdr:nvSpPr>
        <xdr:cNvPr id="3" name="TextBox 6">
          <a:hlinkClick r:id="rId7"/>
        </xdr:cNvPr>
        <xdr:cNvSpPr txBox="1">
          <a:spLocks noChangeArrowheads="1"/>
        </xdr:cNvSpPr>
      </xdr:nvSpPr>
      <xdr:spPr>
        <a:xfrm>
          <a:off x="6505575" y="114300"/>
          <a:ext cx="2428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¿Necesitas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ayuda con esta planilla?</a:t>
          </a:r>
          <a:r>
            <a:rPr lang="en-US" cap="none" sz="9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Contáctanos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46"/>
  <sheetViews>
    <sheetView showGridLines="0" tabSelected="1" zoomScalePageLayoutView="0" workbookViewId="0" topLeftCell="A1">
      <selection activeCell="P20" sqref="P20"/>
    </sheetView>
  </sheetViews>
  <sheetFormatPr defaultColWidth="11.421875" defaultRowHeight="12.75"/>
  <cols>
    <col min="1" max="1" width="5.421875" style="2" customWidth="1"/>
    <col min="2" max="2" width="7.140625" style="2" customWidth="1"/>
    <col min="3" max="3" width="0.9921875" style="4" customWidth="1"/>
    <col min="4" max="4" width="9.28125" style="2" customWidth="1"/>
    <col min="5" max="5" width="13.57421875" style="2" customWidth="1"/>
    <col min="6" max="6" width="11.8515625" style="2" customWidth="1"/>
    <col min="7" max="7" width="0.9921875" style="4" customWidth="1"/>
    <col min="8" max="8" width="9.28125" style="2" customWidth="1"/>
    <col min="9" max="9" width="13.57421875" style="2" customWidth="1"/>
    <col min="10" max="10" width="11.8515625" style="2" customWidth="1"/>
    <col min="11" max="11" width="1.28515625" style="4" customWidth="1"/>
    <col min="12" max="12" width="9.28125" style="2" customWidth="1"/>
    <col min="13" max="13" width="13.57421875" style="2" customWidth="1"/>
    <col min="14" max="14" width="11.8515625" style="2" customWidth="1"/>
    <col min="15" max="16384" width="9.140625" style="2" customWidth="1"/>
  </cols>
  <sheetData>
    <row r="1" s="95" customFormat="1" ht="25.5" customHeight="1"/>
    <row r="2" ht="8.25" customHeight="1"/>
    <row r="5" spans="2:17" ht="4.5" customHeight="1">
      <c r="B5" s="97" t="s">
        <v>31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"/>
      <c r="P5" s="1"/>
      <c r="Q5" s="1"/>
    </row>
    <row r="6" spans="2:17" ht="2.25" customHeight="1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1"/>
      <c r="P6" s="1"/>
      <c r="Q6" s="1"/>
    </row>
    <row r="7" spans="2:17" ht="9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"/>
      <c r="P7" s="1"/>
      <c r="Q7" s="1"/>
    </row>
    <row r="8" spans="2:17" ht="15" customHeight="1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"/>
      <c r="P8" s="1"/>
      <c r="Q8" s="1"/>
    </row>
    <row r="9" spans="2:17" ht="15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1"/>
      <c r="P9" s="1"/>
      <c r="Q9" s="1"/>
    </row>
    <row r="10" spans="2:14" ht="15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2:14" ht="21" customHeight="1">
      <c r="B11" s="110" t="s">
        <v>32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2:14" ht="9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ht="9" customHeight="1" thickBot="1"/>
    <row r="14" spans="2:14" ht="13.5" thickBot="1">
      <c r="B14" s="5" t="s">
        <v>2</v>
      </c>
      <c r="D14" s="113" t="s">
        <v>0</v>
      </c>
      <c r="E14" s="114"/>
      <c r="F14" s="115"/>
      <c r="H14" s="113" t="s">
        <v>6</v>
      </c>
      <c r="I14" s="114"/>
      <c r="J14" s="115"/>
      <c r="L14" s="113" t="s">
        <v>7</v>
      </c>
      <c r="M14" s="114"/>
      <c r="N14" s="115"/>
    </row>
    <row r="15" spans="2:14" ht="13.5" thickBot="1">
      <c r="B15" s="6" t="s">
        <v>1</v>
      </c>
      <c r="D15" s="7" t="s">
        <v>3</v>
      </c>
      <c r="E15" s="7" t="s">
        <v>4</v>
      </c>
      <c r="F15" s="7" t="s">
        <v>5</v>
      </c>
      <c r="G15" s="8"/>
      <c r="H15" s="7" t="s">
        <v>3</v>
      </c>
      <c r="I15" s="7" t="s">
        <v>4</v>
      </c>
      <c r="J15" s="7" t="s">
        <v>5</v>
      </c>
      <c r="K15" s="8"/>
      <c r="L15" s="7" t="s">
        <v>3</v>
      </c>
      <c r="M15" s="7" t="s">
        <v>4</v>
      </c>
      <c r="N15" s="7" t="s">
        <v>5</v>
      </c>
    </row>
    <row r="16" spans="2:15" ht="12.75">
      <c r="B16" s="9">
        <v>36586</v>
      </c>
      <c r="D16" s="10"/>
      <c r="E16" s="11"/>
      <c r="F16" s="12"/>
      <c r="H16" s="13"/>
      <c r="I16" s="13"/>
      <c r="J16" s="13"/>
      <c r="L16" s="13">
        <v>8000</v>
      </c>
      <c r="M16" s="13">
        <v>1000</v>
      </c>
      <c r="N16" s="14">
        <f>+L16*M16</f>
        <v>8000000</v>
      </c>
      <c r="O16" s="56" t="s">
        <v>22</v>
      </c>
    </row>
    <row r="17" spans="2:14" ht="12.75">
      <c r="B17" s="9">
        <v>36590</v>
      </c>
      <c r="D17" s="15">
        <v>12000</v>
      </c>
      <c r="E17" s="16">
        <v>1100</v>
      </c>
      <c r="F17" s="17">
        <f>+D17*E17</f>
        <v>13200000</v>
      </c>
      <c r="H17" s="13"/>
      <c r="I17" s="13"/>
      <c r="J17" s="13"/>
      <c r="L17" s="13">
        <f>+L16+D17</f>
        <v>20000</v>
      </c>
      <c r="M17" s="18"/>
      <c r="N17" s="13">
        <f>+N16+F17</f>
        <v>21200000</v>
      </c>
    </row>
    <row r="18" spans="2:14" ht="12.75">
      <c r="B18" s="9">
        <v>36593</v>
      </c>
      <c r="D18" s="15"/>
      <c r="E18" s="16"/>
      <c r="F18" s="17">
        <f aca="true" t="shared" si="0" ref="F18:F25">+D18*E18</f>
        <v>0</v>
      </c>
      <c r="H18" s="13">
        <v>12000</v>
      </c>
      <c r="I18" s="13">
        <f>+E17</f>
        <v>1100</v>
      </c>
      <c r="J18" s="13">
        <f>+H18*I18</f>
        <v>13200000</v>
      </c>
      <c r="L18" s="13">
        <f>+L17-H18</f>
        <v>8000</v>
      </c>
      <c r="M18" s="18"/>
      <c r="N18" s="13">
        <f>+N17-J18</f>
        <v>8000000</v>
      </c>
    </row>
    <row r="19" spans="2:14" ht="12.75">
      <c r="B19" s="9"/>
      <c r="D19" s="15"/>
      <c r="E19" s="16"/>
      <c r="F19" s="17"/>
      <c r="H19" s="13">
        <v>2000</v>
      </c>
      <c r="I19" s="13">
        <f>+M16</f>
        <v>1000</v>
      </c>
      <c r="J19" s="13">
        <f>+H19*I19</f>
        <v>2000000</v>
      </c>
      <c r="L19" s="13">
        <f>+L18-H19</f>
        <v>6000</v>
      </c>
      <c r="M19" s="18"/>
      <c r="N19" s="13">
        <f>+N18-J19</f>
        <v>6000000</v>
      </c>
    </row>
    <row r="20" spans="2:14" ht="12.75">
      <c r="B20" s="9">
        <v>36597</v>
      </c>
      <c r="D20" s="15">
        <v>13000</v>
      </c>
      <c r="E20" s="16">
        <v>900</v>
      </c>
      <c r="F20" s="17">
        <f t="shared" si="0"/>
        <v>11700000</v>
      </c>
      <c r="H20" s="13"/>
      <c r="I20" s="13"/>
      <c r="J20" s="13">
        <f aca="true" t="shared" si="1" ref="J20:J25">+H20*I20</f>
        <v>0</v>
      </c>
      <c r="L20" s="13">
        <f>+L19+D20</f>
        <v>19000</v>
      </c>
      <c r="M20" s="18"/>
      <c r="N20" s="13">
        <f>+N19+F20</f>
        <v>17700000</v>
      </c>
    </row>
    <row r="21" spans="2:15" ht="12.75">
      <c r="B21" s="9">
        <v>36603</v>
      </c>
      <c r="D21" s="15"/>
      <c r="E21" s="16"/>
      <c r="F21" s="17">
        <f t="shared" si="0"/>
        <v>0</v>
      </c>
      <c r="H21" s="13">
        <f>+D20</f>
        <v>13000</v>
      </c>
      <c r="I21" s="13">
        <f>+E20</f>
        <v>900</v>
      </c>
      <c r="J21" s="13">
        <f t="shared" si="1"/>
        <v>11700000</v>
      </c>
      <c r="L21" s="13">
        <f>+L20-H21</f>
        <v>6000</v>
      </c>
      <c r="M21" s="18"/>
      <c r="N21" s="13">
        <f>+N20-J21</f>
        <v>6000000</v>
      </c>
      <c r="O21" s="2" t="s">
        <v>1</v>
      </c>
    </row>
    <row r="22" spans="2:14" ht="12.75">
      <c r="B22" s="9"/>
      <c r="D22" s="15"/>
      <c r="E22" s="16"/>
      <c r="F22" s="17"/>
      <c r="H22" s="13">
        <v>1000</v>
      </c>
      <c r="I22" s="13">
        <f>+M16</f>
        <v>1000</v>
      </c>
      <c r="J22" s="13">
        <f>+H22*I22</f>
        <v>1000000</v>
      </c>
      <c r="L22" s="13">
        <f>+L21-H22</f>
        <v>5000</v>
      </c>
      <c r="M22" s="18"/>
      <c r="N22" s="13">
        <f>+N21-J22</f>
        <v>5000000</v>
      </c>
    </row>
    <row r="23" spans="2:14" ht="12.75">
      <c r="B23" s="9">
        <v>36608</v>
      </c>
      <c r="D23" s="15">
        <v>8000</v>
      </c>
      <c r="E23" s="16">
        <v>1200</v>
      </c>
      <c r="F23" s="17">
        <f t="shared" si="0"/>
        <v>9600000</v>
      </c>
      <c r="H23" s="13"/>
      <c r="I23" s="13"/>
      <c r="J23" s="13">
        <f t="shared" si="1"/>
        <v>0</v>
      </c>
      <c r="L23" s="13">
        <f>+L22+D23</f>
        <v>13000</v>
      </c>
      <c r="M23" s="18"/>
      <c r="N23" s="13">
        <f>+N22+F23</f>
        <v>14600000</v>
      </c>
    </row>
    <row r="24" spans="2:14" ht="12.75">
      <c r="B24" s="9">
        <v>86</v>
      </c>
      <c r="D24" s="15">
        <v>7000</v>
      </c>
      <c r="E24" s="16">
        <v>1300</v>
      </c>
      <c r="F24" s="17">
        <f t="shared" si="0"/>
        <v>9100000</v>
      </c>
      <c r="H24" s="13"/>
      <c r="I24" s="13"/>
      <c r="J24" s="13">
        <f t="shared" si="1"/>
        <v>0</v>
      </c>
      <c r="L24" s="13">
        <f>+L23+D24</f>
        <v>20000</v>
      </c>
      <c r="M24" s="18"/>
      <c r="N24" s="13">
        <f>+N23+F24</f>
        <v>23700000</v>
      </c>
    </row>
    <row r="25" spans="2:14" ht="12.75">
      <c r="B25" s="19">
        <v>89</v>
      </c>
      <c r="D25" s="20"/>
      <c r="E25" s="21"/>
      <c r="F25" s="22">
        <f t="shared" si="0"/>
        <v>0</v>
      </c>
      <c r="H25" s="13">
        <v>7000</v>
      </c>
      <c r="I25" s="13">
        <f>+E24</f>
        <v>1300</v>
      </c>
      <c r="J25" s="13">
        <f t="shared" si="1"/>
        <v>9100000</v>
      </c>
      <c r="L25" s="21">
        <f>+L24-H25</f>
        <v>13000</v>
      </c>
      <c r="M25" s="23"/>
      <c r="N25" s="24">
        <f>+N24-J25</f>
        <v>14600000</v>
      </c>
    </row>
    <row r="26" spans="2:14" ht="12.75">
      <c r="B26" s="9"/>
      <c r="D26" s="13"/>
      <c r="E26" s="13"/>
      <c r="F26" s="13"/>
      <c r="H26" s="13">
        <v>7000</v>
      </c>
      <c r="I26" s="13">
        <f>+E23</f>
        <v>1200</v>
      </c>
      <c r="J26" s="13">
        <f>+H26*I26</f>
        <v>8400000</v>
      </c>
      <c r="L26" s="13">
        <f>+L25-H26</f>
        <v>6000</v>
      </c>
      <c r="M26" s="18"/>
      <c r="N26" s="25">
        <f>+N25-J26</f>
        <v>6200000</v>
      </c>
    </row>
    <row r="27" spans="2:14" ht="12.75">
      <c r="B27" s="9"/>
      <c r="D27" s="13"/>
      <c r="E27" s="13"/>
      <c r="F27" s="13"/>
      <c r="H27" s="13">
        <v>1000</v>
      </c>
      <c r="I27" s="13">
        <f>+E23</f>
        <v>1200</v>
      </c>
      <c r="J27" s="13">
        <f>+H27*I27</f>
        <v>1200000</v>
      </c>
      <c r="L27" s="13">
        <f>+L26-H27</f>
        <v>5000</v>
      </c>
      <c r="M27" s="18"/>
      <c r="N27" s="25">
        <f>+N26-J27</f>
        <v>5000000</v>
      </c>
    </row>
    <row r="28" spans="2:15" ht="12.75">
      <c r="B28" s="9"/>
      <c r="D28" s="13"/>
      <c r="E28" s="13"/>
      <c r="F28" s="13"/>
      <c r="H28" s="13">
        <v>1000</v>
      </c>
      <c r="I28" s="13">
        <f>+M16</f>
        <v>1000</v>
      </c>
      <c r="J28" s="13">
        <f>+H28*I28</f>
        <v>1000000</v>
      </c>
      <c r="L28" s="13">
        <f>+L27-H28</f>
        <v>4000</v>
      </c>
      <c r="M28" s="18"/>
      <c r="N28" s="14">
        <f>+N27-J28</f>
        <v>4000000</v>
      </c>
      <c r="O28" s="56" t="s">
        <v>23</v>
      </c>
    </row>
    <row r="29" spans="2:14" ht="12.75">
      <c r="B29" s="26" t="s">
        <v>1</v>
      </c>
      <c r="D29" s="108">
        <f>SUM(F17:F24)</f>
        <v>43600000</v>
      </c>
      <c r="E29" s="109"/>
      <c r="F29" s="109"/>
      <c r="H29" s="27">
        <f>SUM(H18:H28)</f>
        <v>44000</v>
      </c>
      <c r="I29" s="26"/>
      <c r="J29" s="57">
        <f>SUM(J18:J25)</f>
        <v>37000000</v>
      </c>
      <c r="L29" s="26"/>
      <c r="M29" s="26"/>
      <c r="N29" s="26"/>
    </row>
    <row r="31" ht="13.5" thickBot="1"/>
    <row r="32" spans="2:14" ht="13.5" thickBot="1">
      <c r="B32" s="99" t="s">
        <v>33</v>
      </c>
      <c r="C32" s="100"/>
      <c r="D32" s="100"/>
      <c r="E32" s="101"/>
      <c r="I32" s="102" t="s">
        <v>28</v>
      </c>
      <c r="J32" s="103"/>
      <c r="K32" s="103"/>
      <c r="L32" s="103"/>
      <c r="M32" s="103"/>
      <c r="N32" s="104"/>
    </row>
    <row r="33" spans="2:14" ht="12.75">
      <c r="B33" s="28"/>
      <c r="C33" s="29"/>
      <c r="D33" s="30" t="s">
        <v>14</v>
      </c>
      <c r="E33" s="31"/>
      <c r="I33" s="105" t="s">
        <v>29</v>
      </c>
      <c r="J33" s="106"/>
      <c r="K33" s="106"/>
      <c r="L33" s="106"/>
      <c r="M33" s="106"/>
      <c r="N33" s="107"/>
    </row>
    <row r="34" spans="2:14" ht="15.75">
      <c r="B34" s="32"/>
      <c r="D34" s="58">
        <f>H29</f>
        <v>44000</v>
      </c>
      <c r="E34" s="33"/>
      <c r="I34" s="35"/>
      <c r="J34" s="36"/>
      <c r="K34" s="37"/>
      <c r="L34" s="38"/>
      <c r="M34" s="39"/>
      <c r="N34" s="40"/>
    </row>
    <row r="35" spans="2:14" ht="12.75">
      <c r="B35" s="32"/>
      <c r="D35" s="34" t="s">
        <v>21</v>
      </c>
      <c r="E35" s="33"/>
      <c r="I35" s="41" t="s">
        <v>8</v>
      </c>
      <c r="J35" s="42"/>
      <c r="K35" s="43"/>
      <c r="L35" s="44" t="s">
        <v>1</v>
      </c>
      <c r="M35" s="39">
        <f>+D34*D36</f>
        <v>264000000</v>
      </c>
      <c r="N35" s="40"/>
    </row>
    <row r="36" spans="2:14" ht="12.75">
      <c r="B36" s="32"/>
      <c r="D36" s="59">
        <v>6000</v>
      </c>
      <c r="E36" s="33"/>
      <c r="I36" s="45" t="s">
        <v>9</v>
      </c>
      <c r="J36" s="42"/>
      <c r="K36" s="43"/>
      <c r="L36" s="46" t="s">
        <v>1</v>
      </c>
      <c r="M36" s="78">
        <f>+J29</f>
        <v>37000000</v>
      </c>
      <c r="N36" s="40"/>
    </row>
    <row r="37" spans="2:14" ht="12.75">
      <c r="B37" s="32"/>
      <c r="D37" s="4" t="s">
        <v>16</v>
      </c>
      <c r="E37" s="33"/>
      <c r="I37" s="41" t="s">
        <v>10</v>
      </c>
      <c r="J37" s="42"/>
      <c r="K37" s="43"/>
      <c r="L37" s="44" t="s">
        <v>1</v>
      </c>
      <c r="M37" s="39">
        <f>+M35-M36</f>
        <v>227000000</v>
      </c>
      <c r="N37" s="40"/>
    </row>
    <row r="38" spans="2:14" ht="12.75">
      <c r="B38" s="32"/>
      <c r="D38" s="58">
        <v>100000</v>
      </c>
      <c r="E38" s="33"/>
      <c r="I38" s="41" t="s">
        <v>11</v>
      </c>
      <c r="J38" s="42"/>
      <c r="K38" s="43"/>
      <c r="L38" s="44" t="s">
        <v>1</v>
      </c>
      <c r="M38" s="39">
        <f>+D38</f>
        <v>100000</v>
      </c>
      <c r="N38" s="40"/>
    </row>
    <row r="39" spans="2:14" ht="12.75">
      <c r="B39" s="32"/>
      <c r="D39" s="4" t="s">
        <v>17</v>
      </c>
      <c r="E39" s="33"/>
      <c r="I39" s="41" t="s">
        <v>12</v>
      </c>
      <c r="J39" s="42"/>
      <c r="K39" s="43"/>
      <c r="L39" s="44" t="s">
        <v>1</v>
      </c>
      <c r="M39" s="39">
        <f>+D40</f>
        <v>100000</v>
      </c>
      <c r="N39" s="40"/>
    </row>
    <row r="40" spans="2:14" ht="12.75">
      <c r="B40" s="32"/>
      <c r="D40" s="58">
        <v>100000</v>
      </c>
      <c r="E40" s="33"/>
      <c r="I40" s="41" t="s">
        <v>20</v>
      </c>
      <c r="J40" s="42"/>
      <c r="K40" s="43"/>
      <c r="L40" s="44" t="s">
        <v>1</v>
      </c>
      <c r="M40" s="39">
        <f>+M37+M38-M39</f>
        <v>227000000</v>
      </c>
      <c r="N40" s="40"/>
    </row>
    <row r="41" spans="2:14" ht="12.75">
      <c r="B41" s="32"/>
      <c r="D41" s="4" t="s">
        <v>15</v>
      </c>
      <c r="E41" s="33"/>
      <c r="I41" s="41" t="s">
        <v>13</v>
      </c>
      <c r="J41" s="42"/>
      <c r="K41" s="43"/>
      <c r="L41" s="44" t="s">
        <v>1</v>
      </c>
      <c r="M41" s="47">
        <f>IF(M40&gt;0,M40*D42,0)</f>
        <v>79450000</v>
      </c>
      <c r="N41" s="40"/>
    </row>
    <row r="42" spans="2:14" ht="13.5" thickBot="1">
      <c r="B42" s="53"/>
      <c r="C42" s="54"/>
      <c r="D42" s="60">
        <v>0.35</v>
      </c>
      <c r="E42" s="55"/>
      <c r="I42" s="48" t="str">
        <f>IF(L42&gt;0,"Utilidad","Pérdida")</f>
        <v>Utilidad</v>
      </c>
      <c r="J42" s="49"/>
      <c r="K42" s="50"/>
      <c r="L42" s="51" t="s">
        <v>1</v>
      </c>
      <c r="M42" s="51">
        <f>+M40-M41</f>
        <v>147550000</v>
      </c>
      <c r="N42" s="52"/>
    </row>
    <row r="43" spans="2:11" ht="12.75">
      <c r="B43" s="4"/>
      <c r="D43" s="4"/>
      <c r="E43" s="4"/>
      <c r="K43" s="2"/>
    </row>
    <row r="44" spans="2:5" ht="12.75">
      <c r="B44" s="4"/>
      <c r="D44" s="4"/>
      <c r="E44" s="4"/>
    </row>
    <row r="45" spans="2:5" ht="12.75">
      <c r="B45" s="4"/>
      <c r="D45" s="4"/>
      <c r="E45" s="4"/>
    </row>
    <row r="46" spans="2:5" ht="12.75">
      <c r="B46" s="4"/>
      <c r="D46" s="4"/>
      <c r="E46" s="4"/>
    </row>
  </sheetData>
  <sheetProtection/>
  <mergeCells count="9">
    <mergeCell ref="B5:N10"/>
    <mergeCell ref="B32:E32"/>
    <mergeCell ref="I32:N32"/>
    <mergeCell ref="I33:N33"/>
    <mergeCell ref="D29:F29"/>
    <mergeCell ref="B11:N11"/>
    <mergeCell ref="D14:F14"/>
    <mergeCell ref="H14:J14"/>
    <mergeCell ref="L14:N1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3"/>
  <sheetViews>
    <sheetView showGridLines="0" zoomScalePageLayoutView="0" workbookViewId="0" topLeftCell="A10">
      <selection activeCell="E31" sqref="E31"/>
    </sheetView>
  </sheetViews>
  <sheetFormatPr defaultColWidth="11.421875" defaultRowHeight="12.75"/>
  <cols>
    <col min="1" max="1" width="3.140625" style="2" customWidth="1"/>
    <col min="2" max="2" width="7.140625" style="2" customWidth="1"/>
    <col min="3" max="3" width="0.9921875" style="4" customWidth="1"/>
    <col min="4" max="4" width="9.28125" style="2" customWidth="1"/>
    <col min="5" max="5" width="13.57421875" style="2" customWidth="1"/>
    <col min="6" max="6" width="11.8515625" style="2" customWidth="1"/>
    <col min="7" max="7" width="0.9921875" style="4" customWidth="1"/>
    <col min="8" max="8" width="9.28125" style="2" customWidth="1"/>
    <col min="9" max="9" width="13.57421875" style="2" customWidth="1"/>
    <col min="10" max="10" width="11.8515625" style="2" customWidth="1"/>
    <col min="11" max="11" width="1.28515625" style="4" customWidth="1"/>
    <col min="12" max="12" width="9.28125" style="2" customWidth="1"/>
    <col min="13" max="13" width="13.57421875" style="2" customWidth="1"/>
    <col min="14" max="14" width="11.8515625" style="2" customWidth="1"/>
    <col min="15" max="16384" width="9.140625" style="2" customWidth="1"/>
  </cols>
  <sheetData>
    <row r="1" spans="2:14" ht="12.75">
      <c r="B1" s="97" t="s">
        <v>36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2:14" ht="12.7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12.7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2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14" ht="18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 ht="13.5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4" ht="12.75" customHeight="1">
      <c r="B7" s="110" t="s">
        <v>32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ht="9" customHeight="1" thickBot="1"/>
    <row r="9" spans="2:14" ht="13.5" thickBot="1">
      <c r="B9" s="61" t="s">
        <v>2</v>
      </c>
      <c r="D9" s="120" t="s">
        <v>0</v>
      </c>
      <c r="E9" s="121"/>
      <c r="F9" s="122"/>
      <c r="H9" s="120" t="s">
        <v>6</v>
      </c>
      <c r="I9" s="121"/>
      <c r="J9" s="122"/>
      <c r="L9" s="120" t="s">
        <v>7</v>
      </c>
      <c r="M9" s="121"/>
      <c r="N9" s="122"/>
    </row>
    <row r="10" spans="2:14" ht="13.5" thickBot="1">
      <c r="B10" s="62" t="s">
        <v>1</v>
      </c>
      <c r="D10" s="63" t="s">
        <v>3</v>
      </c>
      <c r="E10" s="63" t="s">
        <v>4</v>
      </c>
      <c r="F10" s="63" t="s">
        <v>5</v>
      </c>
      <c r="G10" s="8"/>
      <c r="H10" s="63" t="s">
        <v>3</v>
      </c>
      <c r="I10" s="63" t="s">
        <v>4</v>
      </c>
      <c r="J10" s="63" t="s">
        <v>5</v>
      </c>
      <c r="K10" s="8"/>
      <c r="L10" s="63" t="s">
        <v>3</v>
      </c>
      <c r="M10" s="63" t="s">
        <v>4</v>
      </c>
      <c r="N10" s="63" t="s">
        <v>5</v>
      </c>
    </row>
    <row r="11" spans="2:15" ht="12.75">
      <c r="B11" s="9">
        <v>36586</v>
      </c>
      <c r="D11" s="10"/>
      <c r="E11" s="11"/>
      <c r="F11" s="12"/>
      <c r="H11" s="13"/>
      <c r="I11" s="13"/>
      <c r="J11" s="13"/>
      <c r="L11" s="13">
        <v>8000</v>
      </c>
      <c r="M11" s="13">
        <v>1000</v>
      </c>
      <c r="N11" s="14">
        <f>+L11*M11</f>
        <v>8000000</v>
      </c>
      <c r="O11" s="56" t="s">
        <v>22</v>
      </c>
    </row>
    <row r="12" spans="2:14" ht="12.75">
      <c r="B12" s="9">
        <v>36590</v>
      </c>
      <c r="D12" s="15">
        <v>12000</v>
      </c>
      <c r="E12" s="16">
        <v>1100</v>
      </c>
      <c r="F12" s="17">
        <f>+D12*E12</f>
        <v>13200000</v>
      </c>
      <c r="H12" s="13"/>
      <c r="I12" s="13"/>
      <c r="J12" s="13"/>
      <c r="L12" s="13">
        <f>+L11+D12</f>
        <v>20000</v>
      </c>
      <c r="M12" s="18"/>
      <c r="N12" s="13">
        <f>+N11+F12</f>
        <v>21200000</v>
      </c>
    </row>
    <row r="13" spans="2:14" ht="12.75">
      <c r="B13" s="9">
        <v>36593</v>
      </c>
      <c r="D13" s="15"/>
      <c r="E13" s="16"/>
      <c r="F13" s="17">
        <f aca="true" t="shared" si="0" ref="F13:F20">+D13*E13</f>
        <v>0</v>
      </c>
      <c r="H13" s="13">
        <v>8000</v>
      </c>
      <c r="I13" s="13">
        <f>+M11</f>
        <v>1000</v>
      </c>
      <c r="J13" s="13">
        <f aca="true" t="shared" si="1" ref="J13:J20">+H13*I13</f>
        <v>8000000</v>
      </c>
      <c r="L13" s="13">
        <f>+L12-H13</f>
        <v>12000</v>
      </c>
      <c r="M13" s="18"/>
      <c r="N13" s="13">
        <f>+N12-J13</f>
        <v>13200000</v>
      </c>
    </row>
    <row r="14" spans="2:14" ht="12.75">
      <c r="B14" s="9"/>
      <c r="D14" s="15"/>
      <c r="E14" s="16"/>
      <c r="F14" s="17"/>
      <c r="H14" s="13">
        <v>6000</v>
      </c>
      <c r="I14" s="13">
        <f>+E12</f>
        <v>1100</v>
      </c>
      <c r="J14" s="13">
        <f>+H14*I14</f>
        <v>6600000</v>
      </c>
      <c r="L14" s="13">
        <f>+L13-H14</f>
        <v>6000</v>
      </c>
      <c r="M14" s="18"/>
      <c r="N14" s="13">
        <f>+N13-J14</f>
        <v>6600000</v>
      </c>
    </row>
    <row r="15" spans="2:14" ht="12.75">
      <c r="B15" s="9">
        <v>36597</v>
      </c>
      <c r="D15" s="15">
        <v>13000</v>
      </c>
      <c r="E15" s="16">
        <v>900</v>
      </c>
      <c r="F15" s="17">
        <f t="shared" si="0"/>
        <v>11700000</v>
      </c>
      <c r="H15" s="13"/>
      <c r="I15" s="13"/>
      <c r="J15" s="13">
        <f t="shared" si="1"/>
        <v>0</v>
      </c>
      <c r="L15" s="13">
        <f>+L14+D15</f>
        <v>19000</v>
      </c>
      <c r="M15" s="18"/>
      <c r="N15" s="13">
        <f>+N14+F15</f>
        <v>18300000</v>
      </c>
    </row>
    <row r="16" spans="2:15" ht="12.75">
      <c r="B16" s="9">
        <v>36603</v>
      </c>
      <c r="D16" s="15"/>
      <c r="E16" s="16"/>
      <c r="F16" s="17">
        <f t="shared" si="0"/>
        <v>0</v>
      </c>
      <c r="H16" s="13">
        <f>+L14</f>
        <v>6000</v>
      </c>
      <c r="I16" s="13">
        <f>+E12</f>
        <v>1100</v>
      </c>
      <c r="J16" s="13">
        <f t="shared" si="1"/>
        <v>6600000</v>
      </c>
      <c r="L16" s="13">
        <f>+L15-H16</f>
        <v>13000</v>
      </c>
      <c r="M16" s="18"/>
      <c r="N16" s="13">
        <f>+N15-J16</f>
        <v>11700000</v>
      </c>
      <c r="O16" s="2" t="s">
        <v>1</v>
      </c>
    </row>
    <row r="17" spans="2:14" ht="12.75">
      <c r="B17" s="9"/>
      <c r="D17" s="15"/>
      <c r="E17" s="16"/>
      <c r="F17" s="17"/>
      <c r="H17" s="13">
        <f>+L16-5000</f>
        <v>8000</v>
      </c>
      <c r="I17" s="13">
        <f>+E15</f>
        <v>900</v>
      </c>
      <c r="J17" s="13">
        <f>+H17*I17</f>
        <v>7200000</v>
      </c>
      <c r="L17" s="13">
        <f>+L16-H17</f>
        <v>5000</v>
      </c>
      <c r="M17" s="18"/>
      <c r="N17" s="13">
        <f>+N16-J17</f>
        <v>4500000</v>
      </c>
    </row>
    <row r="18" spans="2:14" ht="12.75">
      <c r="B18" s="9">
        <v>36608</v>
      </c>
      <c r="D18" s="15">
        <v>8000</v>
      </c>
      <c r="E18" s="16">
        <v>1200</v>
      </c>
      <c r="F18" s="17">
        <f t="shared" si="0"/>
        <v>9600000</v>
      </c>
      <c r="H18" s="13"/>
      <c r="I18" s="13"/>
      <c r="J18" s="13">
        <f t="shared" si="1"/>
        <v>0</v>
      </c>
      <c r="L18" s="13">
        <f>+L17+D18</f>
        <v>13000</v>
      </c>
      <c r="M18" s="18"/>
      <c r="N18" s="13">
        <f>+N17+F18</f>
        <v>14100000</v>
      </c>
    </row>
    <row r="19" spans="2:14" ht="12.75">
      <c r="B19" s="9">
        <v>86</v>
      </c>
      <c r="D19" s="15">
        <v>7000</v>
      </c>
      <c r="E19" s="16">
        <v>1300</v>
      </c>
      <c r="F19" s="17">
        <f t="shared" si="0"/>
        <v>9100000</v>
      </c>
      <c r="H19" s="13"/>
      <c r="I19" s="13"/>
      <c r="J19" s="13">
        <f t="shared" si="1"/>
        <v>0</v>
      </c>
      <c r="L19" s="13">
        <f>+L18+D19</f>
        <v>20000</v>
      </c>
      <c r="M19" s="18"/>
      <c r="N19" s="13">
        <f>+N18+F19</f>
        <v>23200000</v>
      </c>
    </row>
    <row r="20" spans="2:14" ht="12.75">
      <c r="B20" s="19">
        <v>89</v>
      </c>
      <c r="D20" s="20"/>
      <c r="E20" s="21"/>
      <c r="F20" s="22">
        <f t="shared" si="0"/>
        <v>0</v>
      </c>
      <c r="H20" s="13">
        <v>5000</v>
      </c>
      <c r="I20" s="13">
        <f>+E15</f>
        <v>900</v>
      </c>
      <c r="J20" s="13">
        <f t="shared" si="1"/>
        <v>4500000</v>
      </c>
      <c r="L20" s="21">
        <f>+L19-H20</f>
        <v>15000</v>
      </c>
      <c r="M20" s="23"/>
      <c r="N20" s="24">
        <f>+N19-J20</f>
        <v>18700000</v>
      </c>
    </row>
    <row r="21" spans="2:14" ht="12.75">
      <c r="B21" s="9"/>
      <c r="D21" s="13"/>
      <c r="E21" s="13"/>
      <c r="F21" s="13"/>
      <c r="H21" s="13">
        <v>8000</v>
      </c>
      <c r="I21" s="13">
        <f>+E18</f>
        <v>1200</v>
      </c>
      <c r="J21" s="13">
        <f>+H21*I21</f>
        <v>9600000</v>
      </c>
      <c r="L21" s="13">
        <f>+L20-H21</f>
        <v>7000</v>
      </c>
      <c r="M21" s="18"/>
      <c r="N21" s="25">
        <f>+N20-J21</f>
        <v>9100000</v>
      </c>
    </row>
    <row r="22" spans="2:15" ht="12.75">
      <c r="B22" s="9"/>
      <c r="D22" s="13"/>
      <c r="E22" s="13"/>
      <c r="F22" s="13"/>
      <c r="H22" s="13">
        <v>3000</v>
      </c>
      <c r="I22" s="13">
        <f>+E19</f>
        <v>1300</v>
      </c>
      <c r="J22" s="13">
        <f>+H22*E19</f>
        <v>3900000</v>
      </c>
      <c r="L22" s="13">
        <f>+L21-H22</f>
        <v>4000</v>
      </c>
      <c r="M22" s="18"/>
      <c r="N22" s="14">
        <f>+N21-J22</f>
        <v>5200000</v>
      </c>
      <c r="O22" s="56" t="s">
        <v>23</v>
      </c>
    </row>
    <row r="23" spans="2:14" ht="12.75">
      <c r="B23" s="26" t="s">
        <v>1</v>
      </c>
      <c r="D23" s="108">
        <f>SUM(F12:F19)</f>
        <v>43600000</v>
      </c>
      <c r="E23" s="109"/>
      <c r="F23" s="109"/>
      <c r="H23" s="27">
        <f>SUM(H13:H22)</f>
        <v>44000</v>
      </c>
      <c r="I23" s="26"/>
      <c r="J23" s="57">
        <f>SUM(J13:J20)</f>
        <v>32900000</v>
      </c>
      <c r="L23" s="26"/>
      <c r="M23" s="26"/>
      <c r="N23" s="26"/>
    </row>
    <row r="25" spans="7:14" ht="12.75">
      <c r="G25" s="2"/>
      <c r="J25" s="2" t="s">
        <v>1</v>
      </c>
      <c r="K25" s="119"/>
      <c r="L25" s="119"/>
      <c r="M25" s="119"/>
      <c r="N25" s="119"/>
    </row>
    <row r="27" spans="3:12" ht="13.5" thickBot="1">
      <c r="C27" s="2"/>
      <c r="D27" s="4"/>
      <c r="G27" s="2"/>
      <c r="H27" s="4"/>
      <c r="K27" s="2"/>
      <c r="L27" s="4"/>
    </row>
    <row r="28" spans="2:15" ht="13.5" thickBot="1">
      <c r="B28" s="4"/>
      <c r="D28" s="99" t="s">
        <v>33</v>
      </c>
      <c r="E28" s="100"/>
      <c r="F28" s="100"/>
      <c r="G28" s="101"/>
      <c r="H28" s="4"/>
      <c r="J28" s="116" t="s">
        <v>28</v>
      </c>
      <c r="K28" s="117"/>
      <c r="L28" s="117"/>
      <c r="M28" s="117"/>
      <c r="N28" s="117"/>
      <c r="O28" s="118"/>
    </row>
    <row r="29" spans="2:15" ht="12.75">
      <c r="B29" s="4"/>
      <c r="D29" s="32"/>
      <c r="E29" s="34" t="s">
        <v>14</v>
      </c>
      <c r="F29" s="34"/>
      <c r="G29" s="33"/>
      <c r="H29" s="4"/>
      <c r="J29" s="105" t="s">
        <v>30</v>
      </c>
      <c r="K29" s="106"/>
      <c r="L29" s="106"/>
      <c r="M29" s="106"/>
      <c r="N29" s="106"/>
      <c r="O29" s="107"/>
    </row>
    <row r="30" spans="2:15" ht="15.75">
      <c r="B30" s="4"/>
      <c r="D30" s="32"/>
      <c r="E30" s="96">
        <f>H23</f>
        <v>44000</v>
      </c>
      <c r="F30" s="58"/>
      <c r="G30" s="33"/>
      <c r="H30" s="4"/>
      <c r="J30" s="35"/>
      <c r="K30" s="36"/>
      <c r="L30" s="37"/>
      <c r="M30" s="38"/>
      <c r="N30" s="39"/>
      <c r="O30" s="40"/>
    </row>
    <row r="31" spans="2:15" ht="12.75">
      <c r="B31" s="4"/>
      <c r="D31" s="32"/>
      <c r="E31" s="34" t="s">
        <v>21</v>
      </c>
      <c r="F31" s="34"/>
      <c r="G31" s="33"/>
      <c r="H31" s="4"/>
      <c r="J31" s="41" t="s">
        <v>8</v>
      </c>
      <c r="K31" s="42"/>
      <c r="L31" s="43"/>
      <c r="M31" s="44" t="s">
        <v>1</v>
      </c>
      <c r="N31" s="39">
        <f>+E30*E32</f>
        <v>264000000</v>
      </c>
      <c r="O31" s="40"/>
    </row>
    <row r="32" spans="2:15" ht="12.75">
      <c r="B32" s="4"/>
      <c r="D32" s="32"/>
      <c r="E32" s="59">
        <v>6000</v>
      </c>
      <c r="F32" s="59"/>
      <c r="G32" s="33"/>
      <c r="H32" s="4"/>
      <c r="J32" s="45" t="s">
        <v>9</v>
      </c>
      <c r="K32" s="42"/>
      <c r="L32" s="43"/>
      <c r="M32" s="46" t="s">
        <v>1</v>
      </c>
      <c r="N32" s="78">
        <f>+J23</f>
        <v>32900000</v>
      </c>
      <c r="O32" s="40"/>
    </row>
    <row r="33" spans="2:15" ht="12.75">
      <c r="B33" s="4"/>
      <c r="D33" s="32"/>
      <c r="E33" s="34" t="s">
        <v>16</v>
      </c>
      <c r="F33" s="4"/>
      <c r="G33" s="33"/>
      <c r="H33" s="4"/>
      <c r="J33" s="41" t="s">
        <v>10</v>
      </c>
      <c r="K33" s="42"/>
      <c r="L33" s="43"/>
      <c r="M33" s="44" t="s">
        <v>1</v>
      </c>
      <c r="N33" s="39">
        <f>+N31-N32</f>
        <v>231100000</v>
      </c>
      <c r="O33" s="40"/>
    </row>
    <row r="34" spans="2:15" ht="12.75">
      <c r="B34" s="4"/>
      <c r="D34" s="32"/>
      <c r="E34" s="59">
        <v>100000</v>
      </c>
      <c r="F34" s="58"/>
      <c r="G34" s="33"/>
      <c r="H34" s="4"/>
      <c r="J34" s="41" t="s">
        <v>11</v>
      </c>
      <c r="K34" s="42"/>
      <c r="L34" s="43"/>
      <c r="M34" s="44" t="s">
        <v>1</v>
      </c>
      <c r="N34" s="39">
        <f>+E34</f>
        <v>100000</v>
      </c>
      <c r="O34" s="40"/>
    </row>
    <row r="35" spans="2:15" ht="12.75">
      <c r="B35" s="4"/>
      <c r="D35" s="32"/>
      <c r="E35" s="34" t="s">
        <v>17</v>
      </c>
      <c r="F35" s="4"/>
      <c r="G35" s="33"/>
      <c r="H35" s="4"/>
      <c r="J35" s="41" t="s">
        <v>12</v>
      </c>
      <c r="K35" s="42"/>
      <c r="L35" s="43"/>
      <c r="M35" s="44" t="s">
        <v>1</v>
      </c>
      <c r="N35" s="39">
        <f>+E36</f>
        <v>100000</v>
      </c>
      <c r="O35" s="40"/>
    </row>
    <row r="36" spans="2:15" ht="12.75">
      <c r="B36" s="4"/>
      <c r="D36" s="32"/>
      <c r="E36" s="59">
        <v>100000</v>
      </c>
      <c r="F36" s="58"/>
      <c r="G36" s="33"/>
      <c r="H36" s="4"/>
      <c r="J36" s="41" t="s">
        <v>20</v>
      </c>
      <c r="K36" s="42"/>
      <c r="L36" s="43"/>
      <c r="M36" s="44" t="s">
        <v>1</v>
      </c>
      <c r="N36" s="39">
        <f>+N33+N34-N35</f>
        <v>231100000</v>
      </c>
      <c r="O36" s="40"/>
    </row>
    <row r="37" spans="2:15" ht="12.75">
      <c r="B37" s="4"/>
      <c r="D37" s="32"/>
      <c r="E37" s="34" t="s">
        <v>15</v>
      </c>
      <c r="F37" s="4"/>
      <c r="G37" s="33"/>
      <c r="H37" s="4"/>
      <c r="J37" s="41" t="s">
        <v>13</v>
      </c>
      <c r="K37" s="42"/>
      <c r="L37" s="43"/>
      <c r="M37" s="44" t="s">
        <v>1</v>
      </c>
      <c r="N37" s="47">
        <f>IF(N36&gt;0,N36*E38,0)</f>
        <v>80885000</v>
      </c>
      <c r="O37" s="40"/>
    </row>
    <row r="38" spans="2:15" ht="13.5" thickBot="1">
      <c r="B38" s="4"/>
      <c r="D38" s="53"/>
      <c r="E38" s="60">
        <v>0.35</v>
      </c>
      <c r="F38" s="60"/>
      <c r="G38" s="55"/>
      <c r="H38" s="4"/>
      <c r="J38" s="48" t="str">
        <f>IF(M38&gt;0,"Utilidad","Pérdida")</f>
        <v>Utilidad</v>
      </c>
      <c r="K38" s="49"/>
      <c r="L38" s="50"/>
      <c r="M38" s="51" t="s">
        <v>1</v>
      </c>
      <c r="N38" s="51">
        <f>+N36-N37</f>
        <v>150215000</v>
      </c>
      <c r="O38" s="52"/>
    </row>
    <row r="39" spans="2:11" ht="12.75">
      <c r="B39" s="4"/>
      <c r="D39" s="4"/>
      <c r="F39" s="4"/>
      <c r="H39" s="4"/>
      <c r="K39" s="2"/>
    </row>
    <row r="40" spans="2:12" ht="12.75">
      <c r="B40" s="4"/>
      <c r="D40" s="4"/>
      <c r="F40" s="4"/>
      <c r="H40" s="4"/>
      <c r="K40" s="2"/>
      <c r="L40" s="4"/>
    </row>
    <row r="41" spans="2:12" ht="12.75">
      <c r="B41" s="4"/>
      <c r="D41" s="4"/>
      <c r="E41" s="4"/>
      <c r="F41" s="4"/>
      <c r="H41" s="4"/>
      <c r="K41" s="2"/>
      <c r="L41" s="4"/>
    </row>
    <row r="42" spans="3:12" ht="12.75">
      <c r="C42" s="2"/>
      <c r="D42" s="4"/>
      <c r="G42" s="2"/>
      <c r="H42" s="4"/>
      <c r="K42" s="2"/>
      <c r="L42" s="4"/>
    </row>
    <row r="43" spans="3:12" ht="12.75">
      <c r="C43" s="2"/>
      <c r="D43" s="4"/>
      <c r="G43" s="2"/>
      <c r="H43" s="4"/>
      <c r="K43" s="2"/>
      <c r="L43" s="4"/>
    </row>
  </sheetData>
  <sheetProtection/>
  <mergeCells count="10">
    <mergeCell ref="B1:N6"/>
    <mergeCell ref="D28:G28"/>
    <mergeCell ref="J28:O28"/>
    <mergeCell ref="J29:O29"/>
    <mergeCell ref="D23:F23"/>
    <mergeCell ref="K25:N25"/>
    <mergeCell ref="B7:N7"/>
    <mergeCell ref="D9:F9"/>
    <mergeCell ref="H9:J9"/>
    <mergeCell ref="L9:N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9"/>
  <sheetViews>
    <sheetView showGridLines="0" zoomScale="115" zoomScaleNormal="115" zoomScalePageLayoutView="0" workbookViewId="0" topLeftCell="A4">
      <selection activeCell="D26" sqref="D26"/>
    </sheetView>
  </sheetViews>
  <sheetFormatPr defaultColWidth="11.421875" defaultRowHeight="12.75"/>
  <cols>
    <col min="1" max="1" width="3.140625" style="2" customWidth="1"/>
    <col min="2" max="2" width="7.140625" style="2" bestFit="1" customWidth="1"/>
    <col min="3" max="3" width="0.9921875" style="4" customWidth="1"/>
    <col min="4" max="4" width="9.28125" style="2" bestFit="1" customWidth="1"/>
    <col min="5" max="5" width="13.57421875" style="2" bestFit="1" customWidth="1"/>
    <col min="6" max="6" width="11.8515625" style="2" bestFit="1" customWidth="1"/>
    <col min="7" max="7" width="1.28515625" style="4" customWidth="1"/>
    <col min="8" max="8" width="12.8515625" style="2" customWidth="1"/>
    <col min="9" max="9" width="13.57421875" style="2" bestFit="1" customWidth="1"/>
    <col min="10" max="10" width="11.8515625" style="2" bestFit="1" customWidth="1"/>
    <col min="11" max="11" width="1.28515625" style="4" customWidth="1"/>
    <col min="12" max="12" width="9.28125" style="2" bestFit="1" customWidth="1"/>
    <col min="13" max="13" width="13.57421875" style="2" bestFit="1" customWidth="1"/>
    <col min="14" max="14" width="11.8515625" style="2" bestFit="1" customWidth="1"/>
    <col min="15" max="16384" width="9.140625" style="2" customWidth="1"/>
  </cols>
  <sheetData>
    <row r="1" spans="2:14" ht="5.25" customHeight="1">
      <c r="B1" s="97" t="s">
        <v>34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2:14" ht="6.7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15.7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5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14" ht="15.75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 ht="12.75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4" ht="13.5" customHeight="1" thickBot="1">
      <c r="B7" s="110" t="s">
        <v>32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2:14" ht="13.5" thickBot="1">
      <c r="B8" s="61" t="s">
        <v>2</v>
      </c>
      <c r="D8" s="120" t="s">
        <v>0</v>
      </c>
      <c r="E8" s="121"/>
      <c r="F8" s="122"/>
      <c r="H8" s="120" t="s">
        <v>6</v>
      </c>
      <c r="I8" s="121"/>
      <c r="J8" s="122"/>
      <c r="L8" s="120" t="s">
        <v>7</v>
      </c>
      <c r="M8" s="121"/>
      <c r="N8" s="122"/>
    </row>
    <row r="9" spans="2:14" ht="13.5" thickBot="1">
      <c r="B9" s="64" t="s">
        <v>1</v>
      </c>
      <c r="D9" s="63" t="s">
        <v>3</v>
      </c>
      <c r="E9" s="63" t="s">
        <v>4</v>
      </c>
      <c r="F9" s="63" t="s">
        <v>5</v>
      </c>
      <c r="G9" s="8"/>
      <c r="H9" s="63" t="s">
        <v>3</v>
      </c>
      <c r="I9" s="63" t="s">
        <v>4</v>
      </c>
      <c r="J9" s="63" t="s">
        <v>5</v>
      </c>
      <c r="K9" s="8"/>
      <c r="L9" s="63" t="s">
        <v>3</v>
      </c>
      <c r="M9" s="63" t="s">
        <v>4</v>
      </c>
      <c r="N9" s="63" t="s">
        <v>5</v>
      </c>
    </row>
    <row r="10" spans="2:15" ht="12.75">
      <c r="B10" s="9">
        <v>36586</v>
      </c>
      <c r="D10" s="13"/>
      <c r="E10" s="13"/>
      <c r="F10" s="13"/>
      <c r="H10" s="13"/>
      <c r="I10" s="13"/>
      <c r="J10" s="13"/>
      <c r="L10" s="13">
        <v>8000</v>
      </c>
      <c r="M10" s="13">
        <v>1000</v>
      </c>
      <c r="N10" s="14">
        <f>+L10*M10</f>
        <v>8000000</v>
      </c>
      <c r="O10" s="56" t="s">
        <v>22</v>
      </c>
    </row>
    <row r="11" spans="2:14" ht="12.75">
      <c r="B11" s="9">
        <v>36590</v>
      </c>
      <c r="D11" s="13">
        <v>12000</v>
      </c>
      <c r="E11" s="16">
        <v>1100</v>
      </c>
      <c r="F11" s="13">
        <f>+D11*E11</f>
        <v>13200000</v>
      </c>
      <c r="H11" s="13"/>
      <c r="I11" s="13"/>
      <c r="J11" s="13"/>
      <c r="L11" s="13">
        <f>+L10+D11</f>
        <v>20000</v>
      </c>
      <c r="M11" s="18">
        <f>+N11/L11</f>
        <v>1060</v>
      </c>
      <c r="N11" s="13">
        <f>+N10+F11</f>
        <v>21200000</v>
      </c>
    </row>
    <row r="12" spans="2:14" ht="12.75">
      <c r="B12" s="9">
        <v>36593</v>
      </c>
      <c r="D12" s="13"/>
      <c r="E12" s="16"/>
      <c r="F12" s="13">
        <f aca="true" t="shared" si="0" ref="F12:F17">+D12*E12</f>
        <v>0</v>
      </c>
      <c r="H12" s="13">
        <v>14000</v>
      </c>
      <c r="I12" s="13">
        <f>+M11</f>
        <v>1060</v>
      </c>
      <c r="J12" s="13">
        <f aca="true" t="shared" si="1" ref="J12:J17">+H12*I12</f>
        <v>14840000</v>
      </c>
      <c r="L12" s="13">
        <f>+L11-H12</f>
        <v>6000</v>
      </c>
      <c r="M12" s="18">
        <f aca="true" t="shared" si="2" ref="M12:M17">+N12/L12</f>
        <v>1060</v>
      </c>
      <c r="N12" s="13">
        <f>+N11-J12</f>
        <v>6360000</v>
      </c>
    </row>
    <row r="13" spans="2:14" ht="12.75">
      <c r="B13" s="9">
        <v>36597</v>
      </c>
      <c r="D13" s="13">
        <v>13000</v>
      </c>
      <c r="E13" s="16">
        <v>900</v>
      </c>
      <c r="F13" s="13">
        <f t="shared" si="0"/>
        <v>11700000</v>
      </c>
      <c r="H13" s="13"/>
      <c r="I13" s="13"/>
      <c r="J13" s="13">
        <f t="shared" si="1"/>
        <v>0</v>
      </c>
      <c r="L13" s="13">
        <f>+L12+D13</f>
        <v>19000</v>
      </c>
      <c r="M13" s="18">
        <f t="shared" si="2"/>
        <v>950.5263157894736</v>
      </c>
      <c r="N13" s="13">
        <f>+N12+F13</f>
        <v>18060000</v>
      </c>
    </row>
    <row r="14" spans="2:15" ht="12.75">
      <c r="B14" s="9">
        <v>36603</v>
      </c>
      <c r="D14" s="13"/>
      <c r="E14" s="16"/>
      <c r="F14" s="13">
        <f t="shared" si="0"/>
        <v>0</v>
      </c>
      <c r="H14" s="13">
        <v>14000</v>
      </c>
      <c r="I14" s="13">
        <f>+M13</f>
        <v>950.5263157894736</v>
      </c>
      <c r="J14" s="13">
        <f t="shared" si="1"/>
        <v>13307368.421052631</v>
      </c>
      <c r="L14" s="13">
        <f>+L13-H14</f>
        <v>5000</v>
      </c>
      <c r="M14" s="18">
        <f t="shared" si="2"/>
        <v>950.5263157894738</v>
      </c>
      <c r="N14" s="13">
        <f>+N13-J14</f>
        <v>4752631.578947369</v>
      </c>
      <c r="O14" s="2" t="s">
        <v>1</v>
      </c>
    </row>
    <row r="15" spans="2:14" ht="12.75">
      <c r="B15" s="9">
        <v>36608</v>
      </c>
      <c r="D15" s="13">
        <v>8000</v>
      </c>
      <c r="E15" s="16">
        <v>1200</v>
      </c>
      <c r="F15" s="13">
        <f t="shared" si="0"/>
        <v>9600000</v>
      </c>
      <c r="H15" s="13"/>
      <c r="I15" s="13"/>
      <c r="J15" s="13">
        <f t="shared" si="1"/>
        <v>0</v>
      </c>
      <c r="L15" s="13">
        <f>+L14+D15</f>
        <v>13000</v>
      </c>
      <c r="M15" s="18">
        <f t="shared" si="2"/>
        <v>1104.0485829959514</v>
      </c>
      <c r="N15" s="13">
        <f>+N14+F15</f>
        <v>14352631.578947369</v>
      </c>
    </row>
    <row r="16" spans="2:14" ht="12.75">
      <c r="B16" s="9">
        <v>86</v>
      </c>
      <c r="D16" s="13">
        <v>7000</v>
      </c>
      <c r="E16" s="16">
        <v>1300</v>
      </c>
      <c r="F16" s="13">
        <f t="shared" si="0"/>
        <v>9100000</v>
      </c>
      <c r="H16" s="13"/>
      <c r="I16" s="13"/>
      <c r="J16" s="13">
        <f t="shared" si="1"/>
        <v>0</v>
      </c>
      <c r="L16" s="13">
        <f>+L15+D16</f>
        <v>20000</v>
      </c>
      <c r="M16" s="18">
        <f t="shared" si="2"/>
        <v>1172.6315789473686</v>
      </c>
      <c r="N16" s="13">
        <f>+N15+F16</f>
        <v>23452631.57894737</v>
      </c>
    </row>
    <row r="17" spans="2:15" ht="12.75">
      <c r="B17" s="9">
        <v>89</v>
      </c>
      <c r="D17" s="13"/>
      <c r="E17" s="13"/>
      <c r="F17" s="13">
        <f t="shared" si="0"/>
        <v>0</v>
      </c>
      <c r="H17" s="13">
        <v>16000</v>
      </c>
      <c r="I17" s="13">
        <f>+M16</f>
        <v>1172.6315789473686</v>
      </c>
      <c r="J17" s="13">
        <f t="shared" si="1"/>
        <v>18762105.263157897</v>
      </c>
      <c r="L17" s="13">
        <f>+L16-H17</f>
        <v>4000</v>
      </c>
      <c r="M17" s="18">
        <f t="shared" si="2"/>
        <v>1172.631578947368</v>
      </c>
      <c r="N17" s="14">
        <f>+N16-J17</f>
        <v>4690526.315789472</v>
      </c>
      <c r="O17" s="56" t="s">
        <v>23</v>
      </c>
    </row>
    <row r="18" spans="2:14" ht="12.75">
      <c r="B18" s="4" t="s">
        <v>1</v>
      </c>
      <c r="D18" s="129" t="s">
        <v>19</v>
      </c>
      <c r="E18" s="130"/>
      <c r="F18" s="131"/>
      <c r="H18" s="27">
        <f>SUM(H11:H17)</f>
        <v>44000</v>
      </c>
      <c r="J18" s="57">
        <f>SUM(J12:J17)</f>
        <v>46909473.684210524</v>
      </c>
      <c r="L18" s="4"/>
      <c r="M18" s="4"/>
      <c r="N18" s="4"/>
    </row>
    <row r="20" spans="7:14" ht="12.75">
      <c r="G20" s="2"/>
      <c r="J20" s="2" t="s">
        <v>1</v>
      </c>
      <c r="K20" s="119"/>
      <c r="L20" s="119"/>
      <c r="M20" s="119"/>
      <c r="N20" s="119"/>
    </row>
    <row r="22" ht="13.5" thickBot="1"/>
    <row r="23" spans="2:12" ht="13.5" thickBot="1">
      <c r="B23" s="123" t="s">
        <v>33</v>
      </c>
      <c r="C23" s="124"/>
      <c r="D23" s="124"/>
      <c r="E23" s="125"/>
      <c r="G23" s="126" t="s">
        <v>28</v>
      </c>
      <c r="H23" s="127"/>
      <c r="I23" s="127"/>
      <c r="J23" s="127"/>
      <c r="K23" s="127"/>
      <c r="L23" s="128"/>
    </row>
    <row r="24" spans="2:12" ht="12.75">
      <c r="B24" s="71"/>
      <c r="C24" s="30"/>
      <c r="D24" s="30" t="s">
        <v>14</v>
      </c>
      <c r="E24" s="72"/>
      <c r="G24" s="105" t="s">
        <v>27</v>
      </c>
      <c r="H24" s="106"/>
      <c r="I24" s="106"/>
      <c r="J24" s="106"/>
      <c r="K24" s="106"/>
      <c r="L24" s="107"/>
    </row>
    <row r="25" spans="2:12" ht="15.75">
      <c r="B25" s="73"/>
      <c r="C25" s="34"/>
      <c r="D25" s="58">
        <f>H18</f>
        <v>44000</v>
      </c>
      <c r="E25" s="74"/>
      <c r="G25" s="80"/>
      <c r="H25" s="36"/>
      <c r="I25" s="37"/>
      <c r="J25" s="65"/>
      <c r="L25" s="33"/>
    </row>
    <row r="26" spans="2:12" ht="12.75">
      <c r="B26" s="73"/>
      <c r="C26" s="34"/>
      <c r="D26" s="34" t="s">
        <v>21</v>
      </c>
      <c r="E26" s="74"/>
      <c r="G26" s="81" t="s">
        <v>8</v>
      </c>
      <c r="H26" s="42"/>
      <c r="I26" s="43"/>
      <c r="J26" s="66">
        <f>+D25*D27</f>
        <v>264000000</v>
      </c>
      <c r="L26" s="33"/>
    </row>
    <row r="27" spans="2:12" ht="12.75">
      <c r="B27" s="73"/>
      <c r="C27" s="34"/>
      <c r="D27" s="59">
        <v>6000</v>
      </c>
      <c r="E27" s="74"/>
      <c r="G27" s="82" t="s">
        <v>9</v>
      </c>
      <c r="H27" s="42"/>
      <c r="I27" s="43"/>
      <c r="J27" s="79">
        <f>J18</f>
        <v>46909473.684210524</v>
      </c>
      <c r="L27" s="33"/>
    </row>
    <row r="28" spans="2:12" ht="12.75">
      <c r="B28" s="73"/>
      <c r="C28" s="34"/>
      <c r="D28" s="34" t="s">
        <v>16</v>
      </c>
      <c r="E28" s="74"/>
      <c r="G28" s="81" t="s">
        <v>10</v>
      </c>
      <c r="H28" s="42"/>
      <c r="I28" s="43"/>
      <c r="J28" s="66">
        <f>+J26-J27</f>
        <v>217090526.31578946</v>
      </c>
      <c r="L28" s="33"/>
    </row>
    <row r="29" spans="2:12" ht="12.75">
      <c r="B29" s="73"/>
      <c r="C29" s="34"/>
      <c r="D29" s="58">
        <v>100000</v>
      </c>
      <c r="E29" s="74"/>
      <c r="G29" s="81" t="s">
        <v>11</v>
      </c>
      <c r="H29" s="42"/>
      <c r="I29" s="43"/>
      <c r="J29" s="66">
        <f>+D29</f>
        <v>100000</v>
      </c>
      <c r="L29" s="33"/>
    </row>
    <row r="30" spans="2:12" ht="12.75">
      <c r="B30" s="73"/>
      <c r="C30" s="34"/>
      <c r="D30" s="34" t="s">
        <v>17</v>
      </c>
      <c r="E30" s="74"/>
      <c r="G30" s="81" t="s">
        <v>12</v>
      </c>
      <c r="H30" s="42"/>
      <c r="I30" s="43"/>
      <c r="J30" s="66">
        <f>+D31</f>
        <v>100000</v>
      </c>
      <c r="L30" s="33"/>
    </row>
    <row r="31" spans="2:12" ht="12.75">
      <c r="B31" s="73"/>
      <c r="C31" s="34"/>
      <c r="D31" s="58">
        <v>100000</v>
      </c>
      <c r="E31" s="74"/>
      <c r="G31" s="81" t="s">
        <v>20</v>
      </c>
      <c r="H31" s="42"/>
      <c r="I31" s="43"/>
      <c r="J31" s="66">
        <f>+J28+J29-J30</f>
        <v>217090526.31578946</v>
      </c>
      <c r="L31" s="33"/>
    </row>
    <row r="32" spans="2:12" ht="12.75">
      <c r="B32" s="73"/>
      <c r="C32" s="34"/>
      <c r="D32" s="34" t="s">
        <v>15</v>
      </c>
      <c r="E32" s="74"/>
      <c r="G32" s="81" t="s">
        <v>13</v>
      </c>
      <c r="H32" s="42"/>
      <c r="I32" s="43"/>
      <c r="J32" s="66">
        <f>IF(J31&gt;0,J31*D33,0)</f>
        <v>75981684.2105263</v>
      </c>
      <c r="L32" s="33"/>
    </row>
    <row r="33" spans="2:12" ht="13.5" thickBot="1">
      <c r="B33" s="75"/>
      <c r="C33" s="76"/>
      <c r="D33" s="60">
        <v>0.35</v>
      </c>
      <c r="E33" s="77"/>
      <c r="G33" s="83" t="str">
        <f>IF(J33&gt;0,"Utilidad","Pérdida")</f>
        <v>Utilidad</v>
      </c>
      <c r="H33" s="84"/>
      <c r="I33" s="85"/>
      <c r="J33" s="67">
        <f>+J31-J32</f>
        <v>141108842.10526317</v>
      </c>
      <c r="K33" s="54"/>
      <c r="L33" s="55"/>
    </row>
    <row r="34" spans="2:9" ht="12.75">
      <c r="B34" s="4"/>
      <c r="D34" s="4"/>
      <c r="E34" s="4"/>
      <c r="G34" s="2"/>
      <c r="H34" s="68"/>
      <c r="I34" s="68"/>
    </row>
    <row r="35" spans="2:7" ht="12.75">
      <c r="B35" s="4"/>
      <c r="D35" s="4"/>
      <c r="E35" s="4"/>
      <c r="G35" s="69"/>
    </row>
    <row r="36" spans="2:7" ht="12.75">
      <c r="B36" s="4"/>
      <c r="D36" s="4"/>
      <c r="E36" s="4"/>
      <c r="F36" s="70"/>
      <c r="G36" s="2"/>
    </row>
    <row r="37" spans="2:5" ht="12.75">
      <c r="B37" s="4"/>
      <c r="D37" s="4"/>
      <c r="E37" s="4"/>
    </row>
    <row r="38" spans="2:5" ht="12.75">
      <c r="B38" s="4"/>
      <c r="D38" s="4"/>
      <c r="E38" s="4"/>
    </row>
    <row r="39" spans="2:5" ht="12.75">
      <c r="B39" s="4"/>
      <c r="D39" s="4"/>
      <c r="E39" s="4"/>
    </row>
  </sheetData>
  <sheetProtection/>
  <mergeCells count="10">
    <mergeCell ref="B1:N6"/>
    <mergeCell ref="B7:N7"/>
    <mergeCell ref="B23:E23"/>
    <mergeCell ref="G23:L23"/>
    <mergeCell ref="G24:L24"/>
    <mergeCell ref="D18:F18"/>
    <mergeCell ref="K20:N20"/>
    <mergeCell ref="D8:F8"/>
    <mergeCell ref="H8:J8"/>
    <mergeCell ref="L8:N8"/>
  </mergeCells>
  <printOptions/>
  <pageMargins left="0.75" right="0.75" top="1" bottom="1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22">
      <selection activeCell="A7" sqref="A7"/>
    </sheetView>
  </sheetViews>
  <sheetFormatPr defaultColWidth="11.421875" defaultRowHeight="12.75"/>
  <cols>
    <col min="1" max="1" width="15.57421875" style="2" bestFit="1" customWidth="1"/>
    <col min="2" max="2" width="6.57421875" style="2" customWidth="1"/>
    <col min="3" max="3" width="1.57421875" style="2" customWidth="1"/>
    <col min="4" max="4" width="28.7109375" style="2" bestFit="1" customWidth="1"/>
    <col min="5" max="5" width="5.00390625" style="2" customWidth="1"/>
    <col min="6" max="6" width="21.00390625" style="2" bestFit="1" customWidth="1"/>
    <col min="7" max="7" width="5.421875" style="2" customWidth="1"/>
    <col min="8" max="8" width="20.57421875" style="2" customWidth="1"/>
    <col min="9" max="9" width="4.8515625" style="2" customWidth="1"/>
    <col min="10" max="10" width="20.8515625" style="2" customWidth="1"/>
    <col min="11" max="16384" width="9.140625" style="2" customWidth="1"/>
  </cols>
  <sheetData>
    <row r="1" spans="4:8" ht="19.5" customHeight="1">
      <c r="D1" s="4"/>
      <c r="E1" s="94"/>
      <c r="F1" s="4"/>
      <c r="G1" s="4"/>
      <c r="H1" s="4"/>
    </row>
    <row r="2" ht="19.5" customHeight="1" thickBot="1"/>
    <row r="3" spans="4:10" ht="16.5" thickBot="1">
      <c r="D3" s="132" t="s">
        <v>35</v>
      </c>
      <c r="E3" s="133"/>
      <c r="F3" s="133"/>
      <c r="G3" s="133"/>
      <c r="H3" s="133"/>
      <c r="I3" s="133"/>
      <c r="J3" s="134"/>
    </row>
    <row r="5" ht="12.75">
      <c r="A5" s="86" t="s">
        <v>14</v>
      </c>
    </row>
    <row r="6" spans="1:10" ht="15.75">
      <c r="A6" s="87">
        <f>Promedio!D25</f>
        <v>44000</v>
      </c>
      <c r="D6" s="93" t="s">
        <v>18</v>
      </c>
      <c r="F6" s="93" t="s">
        <v>25</v>
      </c>
      <c r="H6" s="93" t="s">
        <v>24</v>
      </c>
      <c r="J6" s="93" t="s">
        <v>26</v>
      </c>
    </row>
    <row r="7" spans="1:10" ht="12.75">
      <c r="A7" s="86" t="s">
        <v>21</v>
      </c>
      <c r="D7" s="26" t="s">
        <v>8</v>
      </c>
      <c r="F7" s="13">
        <f>+A6*A8</f>
        <v>264000000</v>
      </c>
      <c r="H7" s="13">
        <f>+F7</f>
        <v>264000000</v>
      </c>
      <c r="J7" s="13">
        <f>+H7</f>
        <v>264000000</v>
      </c>
    </row>
    <row r="8" spans="1:10" ht="12.75">
      <c r="A8" s="88">
        <v>6000</v>
      </c>
      <c r="D8" s="89" t="s">
        <v>9</v>
      </c>
      <c r="E8" s="4"/>
      <c r="F8" s="90">
        <f>+Promedio!J18</f>
        <v>46909473.684210524</v>
      </c>
      <c r="H8" s="14">
        <f>+PEPS!J23</f>
        <v>32900000</v>
      </c>
      <c r="J8" s="14">
        <f>+UEPS!J29</f>
        <v>37000000</v>
      </c>
    </row>
    <row r="9" spans="4:10" ht="12.75">
      <c r="D9" s="26" t="s">
        <v>10</v>
      </c>
      <c r="F9" s="13">
        <f>+F7-F8</f>
        <v>217090526.31578946</v>
      </c>
      <c r="H9" s="13">
        <f>+H7-H8</f>
        <v>231100000</v>
      </c>
      <c r="J9" s="13">
        <f>+J7-J8</f>
        <v>227000000</v>
      </c>
    </row>
    <row r="10" spans="4:10" ht="12.75">
      <c r="D10" s="26" t="s">
        <v>11</v>
      </c>
      <c r="F10" s="13">
        <f>+A12</f>
        <v>100000</v>
      </c>
      <c r="H10" s="13">
        <f>+F10</f>
        <v>100000</v>
      </c>
      <c r="J10" s="13">
        <f>+A12</f>
        <v>100000</v>
      </c>
    </row>
    <row r="11" spans="1:10" ht="12.75">
      <c r="A11" s="26" t="s">
        <v>16</v>
      </c>
      <c r="D11" s="26" t="s">
        <v>12</v>
      </c>
      <c r="F11" s="13">
        <f>+A14</f>
        <v>100000</v>
      </c>
      <c r="H11" s="13">
        <f>+F11</f>
        <v>100000</v>
      </c>
      <c r="J11" s="13">
        <f>+A14</f>
        <v>100000</v>
      </c>
    </row>
    <row r="12" spans="1:10" ht="12.75">
      <c r="A12" s="87">
        <v>100000</v>
      </c>
      <c r="D12" s="26" t="s">
        <v>20</v>
      </c>
      <c r="F12" s="13">
        <f>+F9+F10-F11</f>
        <v>217090526.31578946</v>
      </c>
      <c r="H12" s="13">
        <f>+H9+H10-H11</f>
        <v>231100000</v>
      </c>
      <c r="J12" s="13">
        <f>+J9+J10-J11</f>
        <v>227000000</v>
      </c>
    </row>
    <row r="13" spans="1:10" ht="12.75">
      <c r="A13" s="26" t="s">
        <v>17</v>
      </c>
      <c r="D13" s="26" t="s">
        <v>13</v>
      </c>
      <c r="F13" s="13">
        <f>IF(F12&gt;0,F12*A16,0)</f>
        <v>75981684.2105263</v>
      </c>
      <c r="H13" s="13">
        <f>IF(H12&gt;0,H12*A16,0)</f>
        <v>80885000</v>
      </c>
      <c r="J13" s="13">
        <f>IF(J12&gt;0,J12*A16,0)</f>
        <v>79450000</v>
      </c>
    </row>
    <row r="14" spans="1:10" ht="12.75">
      <c r="A14" s="87">
        <v>100000</v>
      </c>
      <c r="D14" s="89" t="str">
        <f>IF(F14&gt;0,"Utilidad","Pérdida")</f>
        <v>Utilidad</v>
      </c>
      <c r="F14" s="91">
        <f>+F12-F13</f>
        <v>141108842.10526317</v>
      </c>
      <c r="H14" s="91">
        <f>+H12-H13</f>
        <v>150215000</v>
      </c>
      <c r="J14" s="91">
        <f>+J12-J13</f>
        <v>147550000</v>
      </c>
    </row>
    <row r="15" ht="12.75">
      <c r="A15" s="26" t="s">
        <v>15</v>
      </c>
    </row>
    <row r="16" ht="12.75">
      <c r="A16" s="92">
        <v>0.35</v>
      </c>
    </row>
    <row r="17" ht="12.75">
      <c r="C17" s="70"/>
    </row>
  </sheetData>
  <sheetProtection/>
  <mergeCells count="1">
    <mergeCell ref="D3:J3"/>
  </mergeCells>
  <printOptions/>
  <pageMargins left="0.75" right="0.75" top="1" bottom="1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GRANCOLOMBIANO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 de Matemáticas</dc:creator>
  <cp:keywords/>
  <dc:description/>
  <cp:lastModifiedBy>XEON</cp:lastModifiedBy>
  <cp:lastPrinted>2000-07-05T21:09:52Z</cp:lastPrinted>
  <dcterms:created xsi:type="dcterms:W3CDTF">1999-02-02T00:02:38Z</dcterms:created>
  <dcterms:modified xsi:type="dcterms:W3CDTF">2021-11-13T19:08:40Z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